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ОБЩИЙ_21.05.2021" sheetId="1" r:id="rId1"/>
  </sheets>
  <definedNames>
    <definedName name="_xlnm._FilterDatabase" localSheetId="0" hidden="1">ОБЩИЙ_21.05.2021!$A$10:$K$46</definedName>
    <definedName name="_xlnm.Print_Titles" localSheetId="0">ОБЩИЙ_21.05.2021!$8:$9</definedName>
  </definedNames>
  <calcPr calcId="124519"/>
</workbook>
</file>

<file path=xl/calcChain.xml><?xml version="1.0" encoding="utf-8"?>
<calcChain xmlns="http://schemas.openxmlformats.org/spreadsheetml/2006/main">
  <c r="H40" i="1"/>
  <c r="I40" s="1"/>
  <c r="H39"/>
  <c r="I39" s="1"/>
  <c r="H38"/>
  <c r="F38"/>
  <c r="J38" s="1"/>
  <c r="H37"/>
  <c r="F37"/>
  <c r="J37" s="1"/>
  <c r="H36"/>
  <c r="F36"/>
  <c r="J36" s="1"/>
  <c r="H35"/>
  <c r="F35"/>
  <c r="J35" s="1"/>
  <c r="H34"/>
  <c r="F34"/>
  <c r="J34" s="1"/>
  <c r="H33"/>
  <c r="F33"/>
  <c r="J33" s="1"/>
  <c r="H32"/>
  <c r="J32" s="1"/>
  <c r="J31"/>
  <c r="H31"/>
  <c r="J30"/>
  <c r="H30"/>
  <c r="H29"/>
  <c r="I29" s="1"/>
  <c r="H28"/>
  <c r="F28"/>
  <c r="J28" s="1"/>
  <c r="H27"/>
  <c r="F27"/>
  <c r="J27" s="1"/>
  <c r="H26"/>
  <c r="J26" s="1"/>
  <c r="H25"/>
  <c r="F25"/>
  <c r="G25" s="1"/>
  <c r="H24"/>
  <c r="I24" s="1"/>
  <c r="H23"/>
  <c r="F23"/>
  <c r="J23" s="1"/>
  <c r="H22"/>
  <c r="F22"/>
  <c r="J22" s="1"/>
  <c r="H21"/>
  <c r="F21"/>
  <c r="J21" s="1"/>
  <c r="J20"/>
  <c r="H20"/>
  <c r="H19"/>
  <c r="I19" s="1"/>
  <c r="F19"/>
  <c r="J19" s="1"/>
  <c r="H18"/>
  <c r="F18"/>
  <c r="G18" s="1"/>
  <c r="H17"/>
  <c r="I17" s="1"/>
  <c r="H16"/>
  <c r="F16"/>
  <c r="J16" s="1"/>
  <c r="J15"/>
  <c r="H15"/>
  <c r="H14"/>
  <c r="I14" s="1"/>
  <c r="H13"/>
  <c r="J13" s="1"/>
  <c r="H12"/>
  <c r="F12"/>
  <c r="G31" s="1"/>
  <c r="H11"/>
  <c r="I11" s="1"/>
  <c r="J12" l="1"/>
  <c r="J18"/>
  <c r="G22"/>
  <c r="I23"/>
  <c r="I26"/>
  <c r="I28"/>
  <c r="G30"/>
  <c r="G33"/>
  <c r="I34"/>
  <c r="G37"/>
  <c r="G11"/>
  <c r="I12"/>
  <c r="G17"/>
  <c r="G19"/>
  <c r="G24"/>
  <c r="I25"/>
  <c r="I31"/>
  <c r="G39"/>
  <c r="G13"/>
  <c r="J14"/>
  <c r="K26" s="1"/>
  <c r="I15"/>
  <c r="G16"/>
  <c r="J17"/>
  <c r="I20"/>
  <c r="G21"/>
  <c r="I22"/>
  <c r="G23"/>
  <c r="J24"/>
  <c r="G26"/>
  <c r="I27"/>
  <c r="G28"/>
  <c r="J29"/>
  <c r="I30"/>
  <c r="G32"/>
  <c r="I33"/>
  <c r="G34"/>
  <c r="I35"/>
  <c r="G36"/>
  <c r="I37"/>
  <c r="G38"/>
  <c r="J39"/>
  <c r="J40"/>
  <c r="I13"/>
  <c r="G15"/>
  <c r="I16"/>
  <c r="G20"/>
  <c r="I21"/>
  <c r="J25"/>
  <c r="K25" s="1"/>
  <c r="G27"/>
  <c r="I32"/>
  <c r="G35"/>
  <c r="I36"/>
  <c r="I38"/>
  <c r="G14"/>
  <c r="I18"/>
  <c r="G29"/>
  <c r="J11"/>
  <c r="K21" s="1"/>
  <c r="G12"/>
  <c r="K29" l="1"/>
  <c r="K24"/>
  <c r="K38"/>
  <c r="K27"/>
  <c r="K13"/>
  <c r="K28"/>
  <c r="K39"/>
  <c r="K12"/>
  <c r="K31"/>
  <c r="K16"/>
  <c r="K33"/>
  <c r="K19"/>
  <c r="K18"/>
  <c r="K34"/>
  <c r="K32"/>
  <c r="K35"/>
  <c r="K11"/>
  <c r="K30"/>
  <c r="K20"/>
  <c r="K15"/>
  <c r="K14"/>
  <c r="K17"/>
  <c r="K36"/>
  <c r="K22"/>
  <c r="K37"/>
  <c r="K23"/>
</calcChain>
</file>

<file path=xl/sharedStrings.xml><?xml version="1.0" encoding="utf-8"?>
<sst xmlns="http://schemas.openxmlformats.org/spreadsheetml/2006/main" count="158" uniqueCount="70">
  <si>
    <t xml:space="preserve">Лично-командное первенство по пожарно-спасательному спорту среди дружин юных пожарных общеобразовательных учреждений Санкт-Петербурга
</t>
  </si>
  <si>
    <t>КОМАНДНЫЕ РЕЗУЛЬТАТЫ</t>
  </si>
  <si>
    <t>КОМПЛЕКСНЫЙ ЗАЧЕТ</t>
  </si>
  <si>
    <t>21 мая 2021 года</t>
  </si>
  <si>
    <t>г. Санкт-Петербург</t>
  </si>
  <si>
    <t>УТСК (Фучика ул., д. 10/2)</t>
  </si>
  <si>
    <t>№ п/п</t>
  </si>
  <si>
    <t>Команда ГБОУ</t>
  </si>
  <si>
    <t>Подраз-деление</t>
  </si>
  <si>
    <t>Район</t>
  </si>
  <si>
    <t>Полоса препятствий</t>
  </si>
  <si>
    <t>Штурмовая лестница</t>
  </si>
  <si>
    <t>Сумма времени</t>
  </si>
  <si>
    <t>Место</t>
  </si>
  <si>
    <t>сумма времени</t>
  </si>
  <si>
    <t>место</t>
  </si>
  <si>
    <t>№</t>
  </si>
  <si>
    <t>СОШ №</t>
  </si>
  <si>
    <t>сумма времени1</t>
  </si>
  <si>
    <t>место1</t>
  </si>
  <si>
    <t>сумма времени2</t>
  </si>
  <si>
    <t>место2</t>
  </si>
  <si>
    <t>Место итог</t>
  </si>
  <si>
    <t xml:space="preserve">СОШ № </t>
  </si>
  <si>
    <t>ПСО</t>
  </si>
  <si>
    <t>Фрунзенский р-н</t>
  </si>
  <si>
    <t>2 ПСО</t>
  </si>
  <si>
    <t>Невский р-н</t>
  </si>
  <si>
    <t>Колпинский р-н</t>
  </si>
  <si>
    <t>Московский р-н</t>
  </si>
  <si>
    <t>1 ПСО</t>
  </si>
  <si>
    <t>Калининский р-н</t>
  </si>
  <si>
    <t>Лицей</t>
  </si>
  <si>
    <t>Приморский р-н</t>
  </si>
  <si>
    <t>14 ПСО</t>
  </si>
  <si>
    <t>Центральный р-н</t>
  </si>
  <si>
    <t>21 ПСО</t>
  </si>
  <si>
    <t>Пушкинский р-н</t>
  </si>
  <si>
    <t>Петродворцовый р-н</t>
  </si>
  <si>
    <t>20 ПСО</t>
  </si>
  <si>
    <t>17 ПСО</t>
  </si>
  <si>
    <t>13 ПСО</t>
  </si>
  <si>
    <t>3 ПСО</t>
  </si>
  <si>
    <t>Кировский р-н</t>
  </si>
  <si>
    <t>Выборгский р-н</t>
  </si>
  <si>
    <t>10 ПСО</t>
  </si>
  <si>
    <t>24 ПСО</t>
  </si>
  <si>
    <t>Красносельский р-н</t>
  </si>
  <si>
    <t>Красногвардейский р-н</t>
  </si>
  <si>
    <t>8 ПСО</t>
  </si>
  <si>
    <t>Василеостровский р-н</t>
  </si>
  <si>
    <t>7 ПСО</t>
  </si>
  <si>
    <t>9 ПСО</t>
  </si>
  <si>
    <t>Адмиралтейский р-н</t>
  </si>
  <si>
    <t>16 ПСО</t>
  </si>
  <si>
    <t>4 ПСО</t>
  </si>
  <si>
    <t>5 ПСО</t>
  </si>
  <si>
    <t>Петроградский р-н</t>
  </si>
  <si>
    <t>Н/З</t>
  </si>
  <si>
    <t>6 ПСО</t>
  </si>
  <si>
    <t>Курортный р-н</t>
  </si>
  <si>
    <t>Н/У</t>
  </si>
  <si>
    <t>Кронштадтский р-н</t>
  </si>
  <si>
    <t>15 ПСО</t>
  </si>
  <si>
    <t xml:space="preserve">Главный судья    </t>
  </si>
  <si>
    <t>судья 1 категории</t>
  </si>
  <si>
    <t xml:space="preserve">__________________________ </t>
  </si>
  <si>
    <t>С.А. Лаврухин</t>
  </si>
  <si>
    <t>Главный секретарь</t>
  </si>
  <si>
    <t>К.Н. Марасанова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</si>
</sst>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2" fontId="2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Fill="1"/>
    <xf numFmtId="1" fontId="2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0" applyNumberFormat="1" applyFont="1" applyFill="1"/>
    <xf numFmtId="1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1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2"/>
  <sheetViews>
    <sheetView tabSelected="1" zoomScale="120" zoomScaleNormal="120" workbookViewId="0">
      <selection activeCell="A3" sqref="A3:K3"/>
    </sheetView>
  </sheetViews>
  <sheetFormatPr defaultRowHeight="15"/>
  <cols>
    <col min="1" max="1" width="4.42578125" style="73" customWidth="1"/>
    <col min="2" max="2" width="8.85546875" style="73" customWidth="1"/>
    <col min="3" max="3" width="5.140625" style="73" customWidth="1"/>
    <col min="4" max="4" width="9.7109375" style="73" bestFit="1" customWidth="1"/>
    <col min="5" max="5" width="23.28515625" style="2" bestFit="1" customWidth="1"/>
    <col min="6" max="6" width="9.42578125" style="10" customWidth="1"/>
    <col min="7" max="7" width="7" style="11" customWidth="1"/>
    <col min="8" max="8" width="9.28515625" style="13" bestFit="1" customWidth="1"/>
    <col min="9" max="9" width="6.7109375" style="11" bestFit="1" customWidth="1"/>
    <col min="10" max="10" width="9.85546875" style="14" customWidth="1"/>
    <col min="11" max="11" width="7.7109375" style="15" bestFit="1" customWidth="1"/>
    <col min="12" max="16384" width="9.140625" style="2"/>
  </cols>
  <sheetData>
    <row r="1" spans="1:11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3"/>
      <c r="B2" s="3"/>
      <c r="C2" s="3"/>
      <c r="D2" s="3"/>
      <c r="E2" s="3"/>
      <c r="F2" s="3"/>
      <c r="G2" s="4"/>
      <c r="H2" s="3"/>
      <c r="I2" s="4"/>
      <c r="J2" s="3"/>
      <c r="K2" s="4"/>
    </row>
    <row r="3" spans="1:1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3"/>
      <c r="B5" s="7" t="s">
        <v>3</v>
      </c>
      <c r="C5" s="3"/>
      <c r="D5" s="3"/>
      <c r="E5" s="3"/>
      <c r="F5" s="3"/>
      <c r="G5" s="4"/>
      <c r="H5" s="8" t="s">
        <v>4</v>
      </c>
      <c r="I5" s="8"/>
      <c r="J5" s="8"/>
      <c r="K5" s="8"/>
    </row>
    <row r="6" spans="1:11" ht="18.75">
      <c r="A6" s="9"/>
      <c r="B6" s="9"/>
      <c r="C6" s="9"/>
      <c r="D6" s="9"/>
      <c r="H6" s="12" t="s">
        <v>5</v>
      </c>
      <c r="I6" s="12"/>
      <c r="J6" s="12"/>
      <c r="K6" s="12"/>
    </row>
    <row r="7" spans="1:11" ht="9" customHeight="1">
      <c r="A7" s="9"/>
      <c r="B7" s="9"/>
      <c r="C7" s="9"/>
      <c r="D7" s="9"/>
    </row>
    <row r="8" spans="1:11" s="23" customFormat="1" ht="31.5" customHeight="1">
      <c r="A8" s="16" t="s">
        <v>6</v>
      </c>
      <c r="B8" s="17" t="s">
        <v>7</v>
      </c>
      <c r="C8" s="18"/>
      <c r="D8" s="16" t="s">
        <v>8</v>
      </c>
      <c r="E8" s="16" t="s">
        <v>9</v>
      </c>
      <c r="F8" s="19" t="s">
        <v>10</v>
      </c>
      <c r="G8" s="20"/>
      <c r="H8" s="19" t="s">
        <v>11</v>
      </c>
      <c r="I8" s="20"/>
      <c r="J8" s="21" t="s">
        <v>12</v>
      </c>
      <c r="K8" s="22" t="s">
        <v>13</v>
      </c>
    </row>
    <row r="9" spans="1:11" s="23" customFormat="1" ht="31.5">
      <c r="A9" s="16"/>
      <c r="B9" s="24"/>
      <c r="C9" s="25"/>
      <c r="D9" s="16"/>
      <c r="E9" s="16"/>
      <c r="F9" s="26" t="s">
        <v>14</v>
      </c>
      <c r="G9" s="27" t="s">
        <v>15</v>
      </c>
      <c r="H9" s="28" t="s">
        <v>14</v>
      </c>
      <c r="I9" s="27" t="s">
        <v>15</v>
      </c>
      <c r="J9" s="29"/>
      <c r="K9" s="22"/>
    </row>
    <row r="10" spans="1:11" s="35" customFormat="1" ht="31.5" hidden="1">
      <c r="A10" s="30" t="s">
        <v>16</v>
      </c>
      <c r="B10" s="31" t="s">
        <v>17</v>
      </c>
      <c r="C10" s="31" t="s">
        <v>16</v>
      </c>
      <c r="D10" s="31" t="s">
        <v>8</v>
      </c>
      <c r="E10" s="31" t="s">
        <v>9</v>
      </c>
      <c r="F10" s="32" t="s">
        <v>18</v>
      </c>
      <c r="G10" s="30" t="s">
        <v>19</v>
      </c>
      <c r="H10" s="32" t="s">
        <v>20</v>
      </c>
      <c r="I10" s="30" t="s">
        <v>21</v>
      </c>
      <c r="J10" s="33" t="s">
        <v>12</v>
      </c>
      <c r="K10" s="34" t="s">
        <v>22</v>
      </c>
    </row>
    <row r="11" spans="1:11" ht="15.75" customHeight="1">
      <c r="A11" s="36">
        <v>1</v>
      </c>
      <c r="B11" s="37" t="s">
        <v>23</v>
      </c>
      <c r="C11" s="38">
        <v>296</v>
      </c>
      <c r="D11" s="39" t="s">
        <v>24</v>
      </c>
      <c r="E11" s="40" t="s">
        <v>25</v>
      </c>
      <c r="F11" s="41">
        <v>99.7</v>
      </c>
      <c r="G11" s="36">
        <f t="shared" ref="G11:G39" si="0">RANK(F11,$F$11:$F$39,1)</f>
        <v>1</v>
      </c>
      <c r="H11" s="42">
        <f>8.34+8.4+7.9+7.72+10.22</f>
        <v>42.58</v>
      </c>
      <c r="I11" s="36">
        <f t="shared" ref="I11:I40" si="1">RANK(H11,$H$11:$H$40,1)</f>
        <v>2</v>
      </c>
      <c r="J11" s="41">
        <f t="shared" ref="J11:J40" si="2">F11+H11</f>
        <v>142.28</v>
      </c>
      <c r="K11" s="43">
        <f t="shared" ref="K11:K39" si="3">RANK(J11,$J$11:$J$39,1)</f>
        <v>1</v>
      </c>
    </row>
    <row r="12" spans="1:11">
      <c r="A12" s="36">
        <v>2</v>
      </c>
      <c r="B12" s="37" t="s">
        <v>23</v>
      </c>
      <c r="C12" s="38">
        <v>331</v>
      </c>
      <c r="D12" s="39" t="s">
        <v>26</v>
      </c>
      <c r="E12" s="40" t="s">
        <v>27</v>
      </c>
      <c r="F12" s="41">
        <f>22.7+17.25+16.9+20.55+24.8</f>
        <v>102.2</v>
      </c>
      <c r="G12" s="36">
        <f t="shared" si="0"/>
        <v>2</v>
      </c>
      <c r="H12" s="42">
        <f>9.78+7.75+10.07+8.66+11.31</f>
        <v>47.570000000000007</v>
      </c>
      <c r="I12" s="36">
        <f t="shared" si="1"/>
        <v>7</v>
      </c>
      <c r="J12" s="41">
        <f t="shared" si="2"/>
        <v>149.77000000000001</v>
      </c>
      <c r="K12" s="43">
        <f t="shared" si="3"/>
        <v>2</v>
      </c>
    </row>
    <row r="13" spans="1:11">
      <c r="A13" s="36">
        <v>3</v>
      </c>
      <c r="B13" s="37" t="s">
        <v>23</v>
      </c>
      <c r="C13" s="38">
        <v>454</v>
      </c>
      <c r="D13" s="39" t="s">
        <v>24</v>
      </c>
      <c r="E13" s="40" t="s">
        <v>28</v>
      </c>
      <c r="F13" s="41">
        <v>113.28</v>
      </c>
      <c r="G13" s="36">
        <f t="shared" si="0"/>
        <v>6</v>
      </c>
      <c r="H13" s="42">
        <f>8.31+8.19+8.09+8.32+9.12</f>
        <v>42.029999999999994</v>
      </c>
      <c r="I13" s="36">
        <f t="shared" si="1"/>
        <v>1</v>
      </c>
      <c r="J13" s="41">
        <f t="shared" si="2"/>
        <v>155.31</v>
      </c>
      <c r="K13" s="43">
        <f t="shared" si="3"/>
        <v>3</v>
      </c>
    </row>
    <row r="14" spans="1:11">
      <c r="A14" s="36">
        <v>4</v>
      </c>
      <c r="B14" s="37" t="s">
        <v>23</v>
      </c>
      <c r="C14" s="38">
        <v>362</v>
      </c>
      <c r="D14" s="39" t="s">
        <v>24</v>
      </c>
      <c r="E14" s="40" t="s">
        <v>29</v>
      </c>
      <c r="F14" s="41">
        <v>111</v>
      </c>
      <c r="G14" s="36">
        <f t="shared" si="0"/>
        <v>5</v>
      </c>
      <c r="H14" s="41">
        <f>10+8.25+8.56+8.75+9.84</f>
        <v>45.400000000000006</v>
      </c>
      <c r="I14" s="36">
        <f t="shared" si="1"/>
        <v>3</v>
      </c>
      <c r="J14" s="41">
        <f t="shared" si="2"/>
        <v>156.4</v>
      </c>
      <c r="K14" s="43">
        <f t="shared" si="3"/>
        <v>4</v>
      </c>
    </row>
    <row r="15" spans="1:11">
      <c r="A15" s="36">
        <v>5</v>
      </c>
      <c r="B15" s="37" t="s">
        <v>23</v>
      </c>
      <c r="C15" s="38">
        <v>341</v>
      </c>
      <c r="D15" s="39" t="s">
        <v>24</v>
      </c>
      <c r="E15" s="40" t="s">
        <v>27</v>
      </c>
      <c r="F15" s="41">
        <v>110.33</v>
      </c>
      <c r="G15" s="36">
        <f t="shared" si="0"/>
        <v>4</v>
      </c>
      <c r="H15" s="42">
        <f>11.75+8.88+8.75+7.62+9.12</f>
        <v>46.12</v>
      </c>
      <c r="I15" s="36">
        <f t="shared" si="1"/>
        <v>4</v>
      </c>
      <c r="J15" s="41">
        <f t="shared" si="2"/>
        <v>156.44999999999999</v>
      </c>
      <c r="K15" s="43">
        <f t="shared" si="3"/>
        <v>5</v>
      </c>
    </row>
    <row r="16" spans="1:11">
      <c r="A16" s="36">
        <v>6</v>
      </c>
      <c r="B16" s="37" t="s">
        <v>23</v>
      </c>
      <c r="C16" s="38">
        <v>128</v>
      </c>
      <c r="D16" s="39" t="s">
        <v>30</v>
      </c>
      <c r="E16" s="40" t="s">
        <v>31</v>
      </c>
      <c r="F16" s="41">
        <f>23.65+20.47+21.68+21+21.25</f>
        <v>108.05</v>
      </c>
      <c r="G16" s="36">
        <f t="shared" si="0"/>
        <v>3</v>
      </c>
      <c r="H16" s="42">
        <f>10.88+10.31+10.43+9.85+9.41</f>
        <v>50.879999999999995</v>
      </c>
      <c r="I16" s="36">
        <f t="shared" si="1"/>
        <v>11</v>
      </c>
      <c r="J16" s="41">
        <f t="shared" si="2"/>
        <v>158.93</v>
      </c>
      <c r="K16" s="43">
        <f t="shared" si="3"/>
        <v>6</v>
      </c>
    </row>
    <row r="17" spans="1:11">
      <c r="A17" s="36">
        <v>7</v>
      </c>
      <c r="B17" s="37" t="s">
        <v>32</v>
      </c>
      <c r="C17" s="38">
        <v>40</v>
      </c>
      <c r="D17" s="39" t="s">
        <v>24</v>
      </c>
      <c r="E17" s="40" t="s">
        <v>33</v>
      </c>
      <c r="F17" s="41">
        <v>118.64</v>
      </c>
      <c r="G17" s="36">
        <f t="shared" si="0"/>
        <v>8</v>
      </c>
      <c r="H17" s="42">
        <f>10.35+8.81+10.09+10.19+9.68</f>
        <v>49.12</v>
      </c>
      <c r="I17" s="36">
        <f t="shared" si="1"/>
        <v>8</v>
      </c>
      <c r="J17" s="41">
        <f t="shared" si="2"/>
        <v>167.76</v>
      </c>
      <c r="K17" s="43">
        <f t="shared" si="3"/>
        <v>7</v>
      </c>
    </row>
    <row r="18" spans="1:11">
      <c r="A18" s="36">
        <v>8</v>
      </c>
      <c r="B18" s="37" t="s">
        <v>23</v>
      </c>
      <c r="C18" s="38">
        <v>167</v>
      </c>
      <c r="D18" s="39" t="s">
        <v>34</v>
      </c>
      <c r="E18" s="40" t="s">
        <v>35</v>
      </c>
      <c r="F18" s="41">
        <f>26.4+28+18.22+22.76+25.28</f>
        <v>120.66000000000001</v>
      </c>
      <c r="G18" s="36">
        <f t="shared" si="0"/>
        <v>9</v>
      </c>
      <c r="H18" s="42">
        <f>10.53+7.94+8.37+9+11.43</f>
        <v>47.269999999999996</v>
      </c>
      <c r="I18" s="36">
        <f t="shared" si="1"/>
        <v>5</v>
      </c>
      <c r="J18" s="41">
        <f t="shared" si="2"/>
        <v>167.93</v>
      </c>
      <c r="K18" s="43">
        <f t="shared" si="3"/>
        <v>8</v>
      </c>
    </row>
    <row r="19" spans="1:11">
      <c r="A19" s="36">
        <v>9</v>
      </c>
      <c r="B19" s="37" t="s">
        <v>23</v>
      </c>
      <c r="C19" s="38">
        <v>403</v>
      </c>
      <c r="D19" s="39" t="s">
        <v>36</v>
      </c>
      <c r="E19" s="40" t="s">
        <v>37</v>
      </c>
      <c r="F19" s="41">
        <f>25.75+24+23.4+22.66+22.61</f>
        <v>118.42</v>
      </c>
      <c r="G19" s="36">
        <f t="shared" si="0"/>
        <v>7</v>
      </c>
      <c r="H19" s="42">
        <f>9.94+9.32+9.84+10.25+11.78</f>
        <v>51.129999999999995</v>
      </c>
      <c r="I19" s="36">
        <f t="shared" si="1"/>
        <v>14</v>
      </c>
      <c r="J19" s="41">
        <f t="shared" si="2"/>
        <v>169.55</v>
      </c>
      <c r="K19" s="43">
        <f t="shared" si="3"/>
        <v>9</v>
      </c>
    </row>
    <row r="20" spans="1:11">
      <c r="A20" s="36">
        <v>10</v>
      </c>
      <c r="B20" s="37" t="s">
        <v>32</v>
      </c>
      <c r="C20" s="38">
        <v>419</v>
      </c>
      <c r="D20" s="39" t="s">
        <v>24</v>
      </c>
      <c r="E20" s="40" t="s">
        <v>38</v>
      </c>
      <c r="F20" s="41">
        <v>124.92</v>
      </c>
      <c r="G20" s="36">
        <f t="shared" si="0"/>
        <v>10</v>
      </c>
      <c r="H20" s="42">
        <f>11.34+7.69+9.22+9.81+11.29</f>
        <v>49.35</v>
      </c>
      <c r="I20" s="36">
        <f t="shared" si="1"/>
        <v>9</v>
      </c>
      <c r="J20" s="41">
        <f t="shared" si="2"/>
        <v>174.27</v>
      </c>
      <c r="K20" s="43">
        <f t="shared" si="3"/>
        <v>10</v>
      </c>
    </row>
    <row r="21" spans="1:11">
      <c r="A21" s="36">
        <v>11</v>
      </c>
      <c r="B21" s="37" t="s">
        <v>23</v>
      </c>
      <c r="C21" s="38">
        <v>401</v>
      </c>
      <c r="D21" s="39" t="s">
        <v>39</v>
      </c>
      <c r="E21" s="40" t="s">
        <v>28</v>
      </c>
      <c r="F21" s="41">
        <f>24.7+27.4+24.72+27+24</f>
        <v>127.82</v>
      </c>
      <c r="G21" s="36">
        <f t="shared" si="0"/>
        <v>13</v>
      </c>
      <c r="H21" s="42">
        <f>11.38+9.78+9.72+9.59+10.63</f>
        <v>51.1</v>
      </c>
      <c r="I21" s="36">
        <f t="shared" si="1"/>
        <v>13</v>
      </c>
      <c r="J21" s="41">
        <f t="shared" si="2"/>
        <v>178.92</v>
      </c>
      <c r="K21" s="43">
        <f t="shared" si="3"/>
        <v>11</v>
      </c>
    </row>
    <row r="22" spans="1:11">
      <c r="A22" s="36">
        <v>12</v>
      </c>
      <c r="B22" s="44" t="s">
        <v>23</v>
      </c>
      <c r="C22" s="45">
        <v>319</v>
      </c>
      <c r="D22" s="46" t="s">
        <v>40</v>
      </c>
      <c r="E22" s="47" t="s">
        <v>38</v>
      </c>
      <c r="F22" s="41">
        <f>27.8+23.6+27.13+26.07+22.78</f>
        <v>127.38</v>
      </c>
      <c r="G22" s="36">
        <f t="shared" si="0"/>
        <v>12</v>
      </c>
      <c r="H22" s="42">
        <f>10.5+9.62+10.17+10.19+11.37</f>
        <v>51.849999999999994</v>
      </c>
      <c r="I22" s="36">
        <f t="shared" si="1"/>
        <v>17</v>
      </c>
      <c r="J22" s="41">
        <f t="shared" si="2"/>
        <v>179.23</v>
      </c>
      <c r="K22" s="43">
        <f t="shared" si="3"/>
        <v>12</v>
      </c>
    </row>
    <row r="23" spans="1:11">
      <c r="A23" s="36">
        <v>13</v>
      </c>
      <c r="B23" s="37" t="s">
        <v>23</v>
      </c>
      <c r="C23" s="38">
        <v>246</v>
      </c>
      <c r="D23" s="48" t="s">
        <v>41</v>
      </c>
      <c r="E23" s="40" t="s">
        <v>33</v>
      </c>
      <c r="F23" s="41">
        <f>28.03+24.9+24.5+25.94+26.78</f>
        <v>130.15</v>
      </c>
      <c r="G23" s="36">
        <f t="shared" si="0"/>
        <v>15</v>
      </c>
      <c r="H23" s="42">
        <f>9.72+9.94+10.44+9.46+12.03</f>
        <v>51.59</v>
      </c>
      <c r="I23" s="36">
        <f t="shared" si="1"/>
        <v>15</v>
      </c>
      <c r="J23" s="41">
        <f t="shared" si="2"/>
        <v>181.74</v>
      </c>
      <c r="K23" s="43">
        <f t="shared" si="3"/>
        <v>13</v>
      </c>
    </row>
    <row r="24" spans="1:11">
      <c r="A24" s="36">
        <v>14</v>
      </c>
      <c r="B24" s="37" t="s">
        <v>23</v>
      </c>
      <c r="C24" s="38">
        <v>612</v>
      </c>
      <c r="D24" s="39" t="s">
        <v>24</v>
      </c>
      <c r="E24" s="40" t="s">
        <v>35</v>
      </c>
      <c r="F24" s="42">
        <v>131.94999999999999</v>
      </c>
      <c r="G24" s="36">
        <f t="shared" si="0"/>
        <v>16</v>
      </c>
      <c r="H24" s="42">
        <f>9.63+10.19+9.4+9.13+12.31</f>
        <v>50.660000000000004</v>
      </c>
      <c r="I24" s="36">
        <f t="shared" si="1"/>
        <v>10</v>
      </c>
      <c r="J24" s="41">
        <f t="shared" si="2"/>
        <v>182.60999999999999</v>
      </c>
      <c r="K24" s="43">
        <f t="shared" si="3"/>
        <v>14</v>
      </c>
    </row>
    <row r="25" spans="1:11">
      <c r="A25" s="36">
        <v>15</v>
      </c>
      <c r="B25" s="37" t="s">
        <v>23</v>
      </c>
      <c r="C25" s="38">
        <v>493</v>
      </c>
      <c r="D25" s="39" t="s">
        <v>42</v>
      </c>
      <c r="E25" s="40" t="s">
        <v>43</v>
      </c>
      <c r="F25" s="41">
        <f>31.84+23+21.97+25.23+26.65</f>
        <v>128.69</v>
      </c>
      <c r="G25" s="36">
        <f t="shared" si="0"/>
        <v>14</v>
      </c>
      <c r="H25" s="42">
        <f>10.35+10.57+11+9.94+12.75</f>
        <v>54.61</v>
      </c>
      <c r="I25" s="36">
        <f t="shared" si="1"/>
        <v>21</v>
      </c>
      <c r="J25" s="41">
        <f t="shared" si="2"/>
        <v>183.3</v>
      </c>
      <c r="K25" s="43">
        <f t="shared" si="3"/>
        <v>15</v>
      </c>
    </row>
    <row r="26" spans="1:11">
      <c r="A26" s="36">
        <v>16</v>
      </c>
      <c r="B26" s="37" t="s">
        <v>23</v>
      </c>
      <c r="C26" s="38">
        <v>118</v>
      </c>
      <c r="D26" s="39" t="s">
        <v>24</v>
      </c>
      <c r="E26" s="40" t="s">
        <v>44</v>
      </c>
      <c r="F26" s="41">
        <v>133.5</v>
      </c>
      <c r="G26" s="36">
        <f t="shared" si="0"/>
        <v>18</v>
      </c>
      <c r="H26" s="42">
        <f>8.9+9.56+9.72+11.16+11.72</f>
        <v>51.06</v>
      </c>
      <c r="I26" s="36">
        <f t="shared" si="1"/>
        <v>12</v>
      </c>
      <c r="J26" s="41">
        <f t="shared" si="2"/>
        <v>184.56</v>
      </c>
      <c r="K26" s="43">
        <f t="shared" si="3"/>
        <v>16</v>
      </c>
    </row>
    <row r="27" spans="1:11">
      <c r="A27" s="36">
        <v>17</v>
      </c>
      <c r="B27" s="37" t="s">
        <v>23</v>
      </c>
      <c r="C27" s="38">
        <v>364</v>
      </c>
      <c r="D27" s="39" t="s">
        <v>45</v>
      </c>
      <c r="E27" s="40" t="s">
        <v>25</v>
      </c>
      <c r="F27" s="41">
        <f>30.36+23.75+24.97+20.7+25.94</f>
        <v>125.72</v>
      </c>
      <c r="G27" s="36">
        <f t="shared" si="0"/>
        <v>11</v>
      </c>
      <c r="H27" s="42">
        <f>14.87+10.41+10+10+13.78</f>
        <v>59.06</v>
      </c>
      <c r="I27" s="36">
        <f t="shared" si="1"/>
        <v>26</v>
      </c>
      <c r="J27" s="41">
        <f t="shared" si="2"/>
        <v>184.78</v>
      </c>
      <c r="K27" s="43">
        <f t="shared" si="3"/>
        <v>17</v>
      </c>
    </row>
    <row r="28" spans="1:11">
      <c r="A28" s="36">
        <v>18</v>
      </c>
      <c r="B28" s="37" t="s">
        <v>23</v>
      </c>
      <c r="C28" s="38">
        <v>262</v>
      </c>
      <c r="D28" s="48" t="s">
        <v>46</v>
      </c>
      <c r="E28" s="40" t="s">
        <v>47</v>
      </c>
      <c r="F28" s="49">
        <f>26.4+32.59+21.34+27.8+24.47</f>
        <v>132.6</v>
      </c>
      <c r="G28" s="36">
        <f t="shared" si="0"/>
        <v>17</v>
      </c>
      <c r="H28" s="50">
        <f>11.34+11.78+8.13+10.93+10.88</f>
        <v>53.06</v>
      </c>
      <c r="I28" s="36">
        <f t="shared" si="1"/>
        <v>19</v>
      </c>
      <c r="J28" s="41">
        <f t="shared" si="2"/>
        <v>185.66</v>
      </c>
      <c r="K28" s="43">
        <f t="shared" si="3"/>
        <v>18</v>
      </c>
    </row>
    <row r="29" spans="1:11">
      <c r="A29" s="36">
        <v>19</v>
      </c>
      <c r="B29" s="37" t="s">
        <v>23</v>
      </c>
      <c r="C29" s="38">
        <v>604</v>
      </c>
      <c r="D29" s="39" t="s">
        <v>24</v>
      </c>
      <c r="E29" s="40" t="s">
        <v>37</v>
      </c>
      <c r="F29" s="42">
        <v>133.83000000000001</v>
      </c>
      <c r="G29" s="36">
        <f t="shared" si="0"/>
        <v>19</v>
      </c>
      <c r="H29" s="42">
        <f>10.59+9.84+9.66+10.28+11.59</f>
        <v>51.959999999999994</v>
      </c>
      <c r="I29" s="36">
        <f t="shared" si="1"/>
        <v>18</v>
      </c>
      <c r="J29" s="41">
        <f t="shared" si="2"/>
        <v>185.79000000000002</v>
      </c>
      <c r="K29" s="43">
        <f t="shared" si="3"/>
        <v>19</v>
      </c>
    </row>
    <row r="30" spans="1:11">
      <c r="A30" s="36">
        <v>20</v>
      </c>
      <c r="B30" s="44" t="s">
        <v>23</v>
      </c>
      <c r="C30" s="38">
        <v>88</v>
      </c>
      <c r="D30" s="39" t="s">
        <v>24</v>
      </c>
      <c r="E30" s="40" t="s">
        <v>31</v>
      </c>
      <c r="F30" s="41">
        <v>134.25</v>
      </c>
      <c r="G30" s="36">
        <f t="shared" si="0"/>
        <v>20</v>
      </c>
      <c r="H30" s="42">
        <f>10.38+12.78+9.71+9.03+12.82</f>
        <v>54.720000000000006</v>
      </c>
      <c r="I30" s="36">
        <f t="shared" si="1"/>
        <v>22</v>
      </c>
      <c r="J30" s="41">
        <f t="shared" si="2"/>
        <v>188.97</v>
      </c>
      <c r="K30" s="43">
        <f t="shared" si="3"/>
        <v>20</v>
      </c>
    </row>
    <row r="31" spans="1:11">
      <c r="A31" s="36">
        <v>21</v>
      </c>
      <c r="B31" s="37" t="s">
        <v>23</v>
      </c>
      <c r="C31" s="38">
        <v>187</v>
      </c>
      <c r="D31" s="48" t="s">
        <v>24</v>
      </c>
      <c r="E31" s="40" t="s">
        <v>48</v>
      </c>
      <c r="F31" s="41">
        <v>140.94999999999999</v>
      </c>
      <c r="G31" s="36">
        <f t="shared" si="0"/>
        <v>21</v>
      </c>
      <c r="H31" s="42">
        <f>12.53+11.1+9.21+12.13+12.17</f>
        <v>57.140000000000008</v>
      </c>
      <c r="I31" s="36">
        <f t="shared" si="1"/>
        <v>25</v>
      </c>
      <c r="J31" s="41">
        <f t="shared" si="2"/>
        <v>198.09</v>
      </c>
      <c r="K31" s="43">
        <f t="shared" si="3"/>
        <v>21</v>
      </c>
    </row>
    <row r="32" spans="1:11">
      <c r="A32" s="36">
        <v>22</v>
      </c>
      <c r="B32" s="37" t="s">
        <v>23</v>
      </c>
      <c r="C32" s="38">
        <v>394</v>
      </c>
      <c r="D32" s="39" t="s">
        <v>24</v>
      </c>
      <c r="E32" s="40" t="s">
        <v>47</v>
      </c>
      <c r="F32" s="41">
        <v>151.96</v>
      </c>
      <c r="G32" s="36">
        <f t="shared" si="0"/>
        <v>24</v>
      </c>
      <c r="H32" s="42">
        <f>8.9+8.62+9.57+8.69+11.66</f>
        <v>47.44</v>
      </c>
      <c r="I32" s="36">
        <f t="shared" si="1"/>
        <v>6</v>
      </c>
      <c r="J32" s="41">
        <f t="shared" si="2"/>
        <v>199.4</v>
      </c>
      <c r="K32" s="43">
        <f t="shared" si="3"/>
        <v>22</v>
      </c>
    </row>
    <row r="33" spans="1:11">
      <c r="A33" s="36">
        <v>23</v>
      </c>
      <c r="B33" s="37" t="s">
        <v>23</v>
      </c>
      <c r="C33" s="38">
        <v>16</v>
      </c>
      <c r="D33" s="39" t="s">
        <v>49</v>
      </c>
      <c r="E33" s="40" t="s">
        <v>50</v>
      </c>
      <c r="F33" s="41">
        <f>44.53+31.91+22.09+27.32+23.2</f>
        <v>149.04999999999998</v>
      </c>
      <c r="G33" s="36">
        <f t="shared" si="0"/>
        <v>22</v>
      </c>
      <c r="H33" s="42">
        <f>11.5+9.27+10.41+10.5+10.02</f>
        <v>51.7</v>
      </c>
      <c r="I33" s="36">
        <f t="shared" si="1"/>
        <v>16</v>
      </c>
      <c r="J33" s="41">
        <f t="shared" si="2"/>
        <v>200.75</v>
      </c>
      <c r="K33" s="43">
        <f t="shared" si="3"/>
        <v>23</v>
      </c>
    </row>
    <row r="34" spans="1:11">
      <c r="A34" s="36">
        <v>24</v>
      </c>
      <c r="B34" s="37" t="s">
        <v>23</v>
      </c>
      <c r="C34" s="38">
        <v>372</v>
      </c>
      <c r="D34" s="39" t="s">
        <v>51</v>
      </c>
      <c r="E34" s="40" t="s">
        <v>29</v>
      </c>
      <c r="F34" s="41">
        <f>33.69+30.78+28.2+29.3+27.5</f>
        <v>149.47</v>
      </c>
      <c r="G34" s="36">
        <f t="shared" si="0"/>
        <v>23</v>
      </c>
      <c r="H34" s="42">
        <f>11.86+12.47+10.53+11.41+13.03</f>
        <v>59.3</v>
      </c>
      <c r="I34" s="36">
        <f t="shared" si="1"/>
        <v>28</v>
      </c>
      <c r="J34" s="41">
        <f t="shared" si="2"/>
        <v>208.76999999999998</v>
      </c>
      <c r="K34" s="43">
        <f t="shared" si="3"/>
        <v>24</v>
      </c>
    </row>
    <row r="35" spans="1:11">
      <c r="A35" s="36">
        <v>25</v>
      </c>
      <c r="B35" s="37" t="s">
        <v>23</v>
      </c>
      <c r="C35" s="38">
        <v>280</v>
      </c>
      <c r="D35" s="39" t="s">
        <v>52</v>
      </c>
      <c r="E35" s="40" t="s">
        <v>53</v>
      </c>
      <c r="F35" s="41">
        <f>39.9+24.82+24.75+31.9+34</f>
        <v>155.37</v>
      </c>
      <c r="G35" s="36">
        <f t="shared" si="0"/>
        <v>25</v>
      </c>
      <c r="H35" s="42">
        <f>11.31+9.53+11+11.25+12.62</f>
        <v>55.71</v>
      </c>
      <c r="I35" s="36">
        <f t="shared" si="1"/>
        <v>24</v>
      </c>
      <c r="J35" s="41">
        <f t="shared" si="2"/>
        <v>211.08</v>
      </c>
      <c r="K35" s="43">
        <f t="shared" si="3"/>
        <v>25</v>
      </c>
    </row>
    <row r="36" spans="1:11">
      <c r="A36" s="36">
        <v>26</v>
      </c>
      <c r="B36" s="37" t="s">
        <v>23</v>
      </c>
      <c r="C36" s="38">
        <v>125</v>
      </c>
      <c r="D36" s="39" t="s">
        <v>54</v>
      </c>
      <c r="E36" s="40" t="s">
        <v>48</v>
      </c>
      <c r="F36" s="41">
        <f>34.63+33.18+32.47+29.5+33.59</f>
        <v>163.37</v>
      </c>
      <c r="G36" s="36">
        <f t="shared" si="0"/>
        <v>26</v>
      </c>
      <c r="H36" s="42">
        <f>10.53+10.96+10.47+9.75+12.84</f>
        <v>54.55</v>
      </c>
      <c r="I36" s="36">
        <f t="shared" si="1"/>
        <v>20</v>
      </c>
      <c r="J36" s="41">
        <f t="shared" si="2"/>
        <v>217.92000000000002</v>
      </c>
      <c r="K36" s="43">
        <f t="shared" si="3"/>
        <v>26</v>
      </c>
    </row>
    <row r="37" spans="1:11">
      <c r="A37" s="36">
        <v>27</v>
      </c>
      <c r="B37" s="37" t="s">
        <v>23</v>
      </c>
      <c r="C37" s="38">
        <v>494</v>
      </c>
      <c r="D37" s="39" t="s">
        <v>55</v>
      </c>
      <c r="E37" s="40" t="s">
        <v>44</v>
      </c>
      <c r="F37" s="41">
        <f>29.95+32.06+28.13+35.88+41.7</f>
        <v>167.72000000000003</v>
      </c>
      <c r="G37" s="36">
        <f t="shared" si="0"/>
        <v>27</v>
      </c>
      <c r="H37" s="42">
        <f>11.06+12.03+10.11+11.87+16.41</f>
        <v>61.480000000000004</v>
      </c>
      <c r="I37" s="36">
        <f t="shared" si="1"/>
        <v>29</v>
      </c>
      <c r="J37" s="41">
        <f t="shared" si="2"/>
        <v>229.20000000000005</v>
      </c>
      <c r="K37" s="43">
        <f t="shared" si="3"/>
        <v>27</v>
      </c>
    </row>
    <row r="38" spans="1:11">
      <c r="A38" s="36">
        <v>28</v>
      </c>
      <c r="B38" s="37" t="s">
        <v>23</v>
      </c>
      <c r="C38" s="38">
        <v>3</v>
      </c>
      <c r="D38" s="39" t="s">
        <v>56</v>
      </c>
      <c r="E38" s="40" t="s">
        <v>57</v>
      </c>
      <c r="F38" s="41">
        <f>47.8+44.28+40.59+31.53+45.87</f>
        <v>210.07000000000002</v>
      </c>
      <c r="G38" s="36">
        <f t="shared" si="0"/>
        <v>28</v>
      </c>
      <c r="H38" s="42">
        <f>15.47+12.25+9.6+11.94+12.5</f>
        <v>61.76</v>
      </c>
      <c r="I38" s="36">
        <f t="shared" si="1"/>
        <v>30</v>
      </c>
      <c r="J38" s="41">
        <f t="shared" si="2"/>
        <v>271.83000000000004</v>
      </c>
      <c r="K38" s="43">
        <f t="shared" si="3"/>
        <v>28</v>
      </c>
    </row>
    <row r="39" spans="1:11">
      <c r="A39" s="36">
        <v>29</v>
      </c>
      <c r="B39" s="37" t="s">
        <v>23</v>
      </c>
      <c r="C39" s="38">
        <v>245</v>
      </c>
      <c r="D39" s="48" t="s">
        <v>24</v>
      </c>
      <c r="E39" s="40" t="s">
        <v>53</v>
      </c>
      <c r="F39" s="41">
        <v>218.61</v>
      </c>
      <c r="G39" s="36">
        <f t="shared" si="0"/>
        <v>29</v>
      </c>
      <c r="H39" s="42">
        <f>14.28+10.32+11.29+11.15+12.06</f>
        <v>59.1</v>
      </c>
      <c r="I39" s="36">
        <f t="shared" si="1"/>
        <v>27</v>
      </c>
      <c r="J39" s="41">
        <f t="shared" si="2"/>
        <v>277.71000000000004</v>
      </c>
      <c r="K39" s="43">
        <f t="shared" si="3"/>
        <v>29</v>
      </c>
    </row>
    <row r="40" spans="1:11" s="53" customFormat="1">
      <c r="A40" s="51">
        <v>30</v>
      </c>
      <c r="B40" s="44" t="s">
        <v>23</v>
      </c>
      <c r="C40" s="45">
        <v>538</v>
      </c>
      <c r="D40" s="46" t="s">
        <v>24</v>
      </c>
      <c r="E40" s="47" t="s">
        <v>43</v>
      </c>
      <c r="F40" s="42"/>
      <c r="G40" s="42" t="s">
        <v>58</v>
      </c>
      <c r="H40" s="42">
        <f>10.16+9.5+11.81+9.63+14.15</f>
        <v>55.25</v>
      </c>
      <c r="I40" s="51">
        <f t="shared" si="1"/>
        <v>23</v>
      </c>
      <c r="J40" s="42">
        <f t="shared" si="2"/>
        <v>55.25</v>
      </c>
      <c r="K40" s="52">
        <v>30</v>
      </c>
    </row>
    <row r="41" spans="1:11" s="53" customFormat="1">
      <c r="A41" s="51">
        <v>31</v>
      </c>
      <c r="B41" s="44" t="s">
        <v>23</v>
      </c>
      <c r="C41" s="45">
        <v>466</v>
      </c>
      <c r="D41" s="46" t="s">
        <v>59</v>
      </c>
      <c r="E41" s="47" t="s">
        <v>60</v>
      </c>
      <c r="F41" s="42"/>
      <c r="G41" s="42" t="s">
        <v>58</v>
      </c>
      <c r="H41" s="42"/>
      <c r="I41" s="42" t="s">
        <v>58</v>
      </c>
      <c r="J41" s="42"/>
      <c r="K41" s="52">
        <v>31</v>
      </c>
    </row>
    <row r="42" spans="1:11" ht="15.75">
      <c r="A42" s="54">
        <v>32</v>
      </c>
      <c r="B42" s="55"/>
      <c r="C42" s="56"/>
      <c r="D42" s="57" t="s">
        <v>24</v>
      </c>
      <c r="E42" s="58" t="s">
        <v>50</v>
      </c>
      <c r="F42" s="59"/>
      <c r="G42" s="60" t="s">
        <v>61</v>
      </c>
      <c r="H42" s="59"/>
      <c r="I42" s="60" t="s">
        <v>61</v>
      </c>
      <c r="J42" s="59"/>
      <c r="K42" s="61" t="s">
        <v>61</v>
      </c>
    </row>
    <row r="43" spans="1:11" s="11" customFormat="1" ht="15.75">
      <c r="A43" s="54">
        <v>33</v>
      </c>
      <c r="B43" s="55"/>
      <c r="C43" s="56"/>
      <c r="D43" s="57" t="s">
        <v>24</v>
      </c>
      <c r="E43" s="58" t="s">
        <v>60</v>
      </c>
      <c r="F43" s="59"/>
      <c r="G43" s="60" t="s">
        <v>61</v>
      </c>
      <c r="H43" s="59"/>
      <c r="I43" s="60" t="s">
        <v>61</v>
      </c>
      <c r="J43" s="59"/>
      <c r="K43" s="61" t="s">
        <v>61</v>
      </c>
    </row>
    <row r="44" spans="1:11" s="11" customFormat="1" ht="15.75">
      <c r="A44" s="54">
        <v>34</v>
      </c>
      <c r="B44" s="55"/>
      <c r="C44" s="56"/>
      <c r="D44" s="57" t="s">
        <v>24</v>
      </c>
      <c r="E44" s="58" t="s">
        <v>62</v>
      </c>
      <c r="F44" s="59"/>
      <c r="G44" s="60" t="s">
        <v>61</v>
      </c>
      <c r="H44" s="59"/>
      <c r="I44" s="60" t="s">
        <v>61</v>
      </c>
      <c r="J44" s="59"/>
      <c r="K44" s="61" t="s">
        <v>61</v>
      </c>
    </row>
    <row r="45" spans="1:11" s="11" customFormat="1" ht="15.75">
      <c r="A45" s="54">
        <v>35</v>
      </c>
      <c r="B45" s="55"/>
      <c r="C45" s="56"/>
      <c r="D45" s="57" t="s">
        <v>63</v>
      </c>
      <c r="E45" s="58" t="s">
        <v>62</v>
      </c>
      <c r="F45" s="59"/>
      <c r="G45" s="60" t="s">
        <v>61</v>
      </c>
      <c r="H45" s="59"/>
      <c r="I45" s="60" t="s">
        <v>61</v>
      </c>
      <c r="J45" s="59"/>
      <c r="K45" s="61" t="s">
        <v>61</v>
      </c>
    </row>
    <row r="46" spans="1:11" s="11" customFormat="1" ht="15.75">
      <c r="A46" s="54">
        <v>36</v>
      </c>
      <c r="B46" s="55"/>
      <c r="C46" s="62"/>
      <c r="D46" s="57" t="s">
        <v>24</v>
      </c>
      <c r="E46" s="63" t="s">
        <v>57</v>
      </c>
      <c r="F46" s="59"/>
      <c r="G46" s="60" t="s">
        <v>61</v>
      </c>
      <c r="H46" s="59"/>
      <c r="I46" s="60" t="s">
        <v>61</v>
      </c>
      <c r="J46" s="59"/>
      <c r="K46" s="61" t="s">
        <v>61</v>
      </c>
    </row>
    <row r="47" spans="1:11" ht="22.5" customHeight="1">
      <c r="A47" s="9"/>
      <c r="B47" s="9"/>
      <c r="C47" s="9"/>
      <c r="D47" s="9"/>
    </row>
    <row r="48" spans="1:11" s="65" customFormat="1" ht="19.5" customHeight="1">
      <c r="A48" s="64" t="s">
        <v>64</v>
      </c>
      <c r="B48" s="64"/>
      <c r="C48" s="64"/>
      <c r="D48" s="64"/>
    </row>
    <row r="49" spans="1:11" s="65" customFormat="1" ht="15.75">
      <c r="A49" s="64" t="s">
        <v>65</v>
      </c>
      <c r="B49" s="64"/>
      <c r="C49" s="64"/>
      <c r="D49" s="64"/>
      <c r="F49" s="64" t="s">
        <v>66</v>
      </c>
      <c r="H49" s="66"/>
      <c r="J49" s="67" t="s">
        <v>67</v>
      </c>
      <c r="K49" s="68"/>
    </row>
    <row r="50" spans="1:11" s="65" customFormat="1" ht="15.75">
      <c r="A50" s="69"/>
      <c r="B50" s="69"/>
      <c r="C50" s="70"/>
      <c r="E50" s="70"/>
      <c r="G50" s="71"/>
      <c r="H50" s="68"/>
    </row>
    <row r="51" spans="1:11" s="65" customFormat="1" ht="15.75">
      <c r="A51" s="64" t="s">
        <v>68</v>
      </c>
      <c r="B51" s="64"/>
      <c r="C51" s="70"/>
    </row>
    <row r="52" spans="1:11" s="65" customFormat="1" ht="15.75">
      <c r="A52" s="64" t="s">
        <v>65</v>
      </c>
      <c r="B52" s="69"/>
      <c r="C52" s="70"/>
      <c r="E52" s="70"/>
      <c r="F52" s="70" t="s">
        <v>66</v>
      </c>
      <c r="H52" s="72"/>
      <c r="J52" s="65" t="s">
        <v>69</v>
      </c>
    </row>
  </sheetData>
  <autoFilter ref="A10:K46">
    <sortState ref="A11:K43">
      <sortCondition ref="J10:J43"/>
    </sortState>
  </autoFilter>
  <mergeCells count="13">
    <mergeCell ref="H8:I8"/>
    <mergeCell ref="J8:J9"/>
    <mergeCell ref="K8:K9"/>
    <mergeCell ref="A1:K1"/>
    <mergeCell ref="A3:K3"/>
    <mergeCell ref="A4:K4"/>
    <mergeCell ref="H5:K5"/>
    <mergeCell ref="H6:K6"/>
    <mergeCell ref="A8:A9"/>
    <mergeCell ref="B8:C9"/>
    <mergeCell ref="D8:D9"/>
    <mergeCell ref="E8:E9"/>
    <mergeCell ref="F8:G8"/>
  </mergeCells>
  <pageMargins left="0.82677165354330717" right="0.15748031496062992" top="0.6692913385826772" bottom="0.19685039370078741" header="0.31496062992125984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ОБЩИЙ_21.05.2021</vt:lpstr>
      <vt:lpstr>ОБЩИЙ_21.05.2021!Заголовки_для_печати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2021-05-24T15:17:47Z</dcterms:created>
  <dcterms:modified xsi:type="dcterms:W3CDTF">2021-05-24T15:19:30Z</dcterms:modified>
</cp:coreProperties>
</file>